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9" i="1" l="1"/>
  <c r="J29" i="1"/>
  <c r="K27" i="1"/>
  <c r="J27" i="1"/>
  <c r="J25" i="1"/>
  <c r="I29" i="1"/>
  <c r="I28" i="1"/>
  <c r="I27" i="1"/>
  <c r="I26" i="1"/>
  <c r="I8" i="1"/>
  <c r="I7" i="1"/>
  <c r="I25" i="1"/>
  <c r="I16" i="1"/>
  <c r="J16" i="1"/>
  <c r="K16" i="1"/>
  <c r="L16" i="1"/>
  <c r="M16" i="1"/>
  <c r="H16" i="1"/>
  <c r="I10" i="1"/>
  <c r="J10" i="1"/>
  <c r="K10" i="1"/>
  <c r="L10" i="1"/>
  <c r="M10" i="1"/>
  <c r="H10" i="1"/>
  <c r="I6" i="1"/>
  <c r="J6" i="1" s="1"/>
  <c r="K6" i="1" s="1"/>
  <c r="L6" i="1" s="1"/>
  <c r="H12" i="1"/>
  <c r="D7" i="1" l="1"/>
  <c r="D6" i="1"/>
  <c r="D4" i="1"/>
  <c r="H7" i="1" s="1"/>
  <c r="D5" i="1"/>
  <c r="D11" i="1"/>
  <c r="C12" i="1"/>
  <c r="D12" i="1"/>
  <c r="D13" i="1"/>
  <c r="H3" i="1" l="1"/>
  <c r="H13" i="1" l="1"/>
  <c r="I12" i="1"/>
  <c r="H8" i="1"/>
  <c r="H14" i="1" s="1"/>
  <c r="H9" i="1"/>
  <c r="H15" i="1" s="1"/>
  <c r="H19" i="1" l="1"/>
  <c r="H21" i="1" s="1"/>
  <c r="J12" i="1"/>
  <c r="I13" i="1"/>
  <c r="I14" i="1"/>
  <c r="I9" i="1"/>
  <c r="I15" i="1" s="1"/>
  <c r="J9" i="1" l="1"/>
  <c r="K12" i="1"/>
  <c r="J8" i="1"/>
  <c r="J14" i="1" s="1"/>
  <c r="J7" i="1"/>
  <c r="J13" i="1" s="1"/>
  <c r="I19" i="1"/>
  <c r="I21" i="1" s="1"/>
  <c r="J15" i="1" l="1"/>
  <c r="J19" i="1" s="1"/>
  <c r="J21" i="1" s="1"/>
  <c r="K9" i="1"/>
  <c r="K15" i="1" s="1"/>
  <c r="K8" i="1"/>
  <c r="K14" i="1" s="1"/>
  <c r="L12" i="1"/>
  <c r="K7" i="1"/>
  <c r="K13" i="1" s="1"/>
  <c r="L7" i="1" l="1"/>
  <c r="L13" i="1" s="1"/>
  <c r="L8" i="1"/>
  <c r="L14" i="1" s="1"/>
  <c r="L9" i="1"/>
  <c r="M6" i="1"/>
  <c r="K19" i="1"/>
  <c r="K21" i="1" s="1"/>
  <c r="M12" i="1" l="1"/>
  <c r="L15" i="1"/>
  <c r="L19" i="1" s="1"/>
  <c r="L21" i="1" s="1"/>
  <c r="M7" i="1"/>
  <c r="M13" i="1" s="1"/>
  <c r="M9" i="1"/>
  <c r="M8" i="1"/>
  <c r="M14" i="1" s="1"/>
  <c r="M15" i="1" l="1"/>
  <c r="M19" i="1" s="1"/>
  <c r="M21" i="1" s="1"/>
  <c r="J28" i="1" l="1"/>
  <c r="J26" i="1"/>
</calcChain>
</file>

<file path=xl/sharedStrings.xml><?xml version="1.0" encoding="utf-8"?>
<sst xmlns="http://schemas.openxmlformats.org/spreadsheetml/2006/main" count="36" uniqueCount="23">
  <si>
    <t>Air Components</t>
  </si>
  <si>
    <t>Oxygen</t>
  </si>
  <si>
    <t>Nitrogen</t>
  </si>
  <si>
    <t>Carbon Dioxide</t>
  </si>
  <si>
    <t>* Taken from Design Basis</t>
  </si>
  <si>
    <t xml:space="preserve">Mass Present * (kg/day) </t>
  </si>
  <si>
    <t>Air Intake (kg/hr)</t>
  </si>
  <si>
    <t>Carbon Dioxide Removed **</t>
  </si>
  <si>
    <t>Water Removed</t>
  </si>
  <si>
    <t>Air Return  (kg/hr)</t>
  </si>
  <si>
    <t>Component m.f.</t>
  </si>
  <si>
    <t>Station Volume</t>
  </si>
  <si>
    <t>Mol Composition</t>
  </si>
  <si>
    <t>Mass (kg)</t>
  </si>
  <si>
    <t>kg/day</t>
  </si>
  <si>
    <t>kg/hr</t>
  </si>
  <si>
    <t>Carbon Dioxide Produced</t>
  </si>
  <si>
    <t xml:space="preserve">CO2 Produced </t>
  </si>
  <si>
    <t>Air Removed (kg/hr)</t>
  </si>
  <si>
    <t>Total</t>
  </si>
  <si>
    <t>Argon</t>
  </si>
  <si>
    <t>**Assuming 99% per pass</t>
  </si>
  <si>
    <t>1% of intake (kg/hr)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</si>
</sst>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7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2" borderId="0" xfId="0" applyFill="1"/>
    <xf numFmtId="0" fontId="0" fillId="0" borderId="0" xfId="0" applyFill="1"/>
    <xf numFmtId="165" fontId="0" fillId="0" borderId="0" xfId="0" applyNumberFormat="1"/>
    <xf numFmtId="0" fontId="0" fillId="0" borderId="0" xfId="0" applyFill="1" applyBorder="1" applyAlignment="1">
      <alignment horizontal="right"/>
    </xf>
    <xf numFmtId="0" fontId="0" fillId="0" borderId="1" xfId="0" applyBorder="1"/>
    <xf numFmtId="165" fontId="0" fillId="0" borderId="0" xfId="0" applyNumberFormat="1" applyFill="1" applyBorder="1"/>
    <xf numFmtId="165" fontId="0" fillId="0" borderId="0" xfId="0" applyNumberFormat="1" applyBorder="1" applyAlignment="1">
      <alignment wrapText="1"/>
    </xf>
    <xf numFmtId="0" fontId="0" fillId="0" borderId="2" xfId="0" applyBorder="1"/>
    <xf numFmtId="165" fontId="0" fillId="0" borderId="0" xfId="0" applyNumberFormat="1" applyBorder="1"/>
    <xf numFmtId="0" fontId="0" fillId="0" borderId="0" xfId="0" applyBorder="1"/>
    <xf numFmtId="165" fontId="0" fillId="0" borderId="4" xfId="0" applyNumberFormat="1" applyBorder="1"/>
    <xf numFmtId="0" fontId="1" fillId="0" borderId="3" xfId="0" applyFont="1" applyBorder="1"/>
    <xf numFmtId="0" fontId="0" fillId="0" borderId="6" xfId="0" applyBorder="1"/>
    <xf numFmtId="0" fontId="0" fillId="0" borderId="7" xfId="0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5" fontId="0" fillId="0" borderId="4" xfId="0" applyNumberFormat="1" applyFill="1" applyBorder="1"/>
    <xf numFmtId="167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5"/>
  <sheetViews>
    <sheetView tabSelected="1" topLeftCell="D1" workbookViewId="0">
      <selection activeCell="K34" sqref="K34"/>
    </sheetView>
  </sheetViews>
  <sheetFormatPr defaultRowHeight="15" x14ac:dyDescent="0.25"/>
  <cols>
    <col min="2" max="2" width="15.42578125" bestFit="1" customWidth="1"/>
    <col min="3" max="3" width="16.28515625" bestFit="1" customWidth="1"/>
    <col min="4" max="4" width="13.7109375" bestFit="1" customWidth="1"/>
    <col min="7" max="7" width="25.7109375" bestFit="1" customWidth="1"/>
    <col min="8" max="8" width="16.5703125" customWidth="1"/>
    <col min="9" max="9" width="11.85546875" customWidth="1"/>
    <col min="10" max="10" width="10.42578125" customWidth="1"/>
    <col min="11" max="11" width="10" customWidth="1"/>
    <col min="13" max="13" width="8" customWidth="1"/>
    <col min="14" max="14" width="9.28515625" customWidth="1"/>
    <col min="15" max="15" width="12" bestFit="1" customWidth="1"/>
  </cols>
  <sheetData>
    <row r="2" spans="2:19" s="3" customFormat="1" x14ac:dyDescent="0.25"/>
    <row r="3" spans="2:19" s="3" customFormat="1" ht="30" x14ac:dyDescent="0.25">
      <c r="B3" s="3" t="s">
        <v>0</v>
      </c>
      <c r="C3" s="3" t="s">
        <v>5</v>
      </c>
      <c r="D3" s="3" t="s">
        <v>10</v>
      </c>
      <c r="G3" t="s">
        <v>17</v>
      </c>
      <c r="H3">
        <f>C16/24</f>
        <v>0.41666666666666669</v>
      </c>
      <c r="I3" t="s">
        <v>15</v>
      </c>
      <c r="J3"/>
      <c r="K3"/>
      <c r="L3"/>
      <c r="M3"/>
      <c r="N3"/>
      <c r="O3"/>
      <c r="P3"/>
      <c r="Q3"/>
    </row>
    <row r="4" spans="2:19" x14ac:dyDescent="0.25">
      <c r="B4" t="s">
        <v>1</v>
      </c>
      <c r="C4" s="1">
        <v>4640</v>
      </c>
      <c r="D4" s="2">
        <f>C4/SUM(C4:C7)</f>
        <v>0.23200000000000001</v>
      </c>
    </row>
    <row r="5" spans="2:19" x14ac:dyDescent="0.25">
      <c r="B5" t="s">
        <v>2</v>
      </c>
      <c r="C5" s="8">
        <v>15094</v>
      </c>
      <c r="D5" s="2">
        <f>C5/SUM(C4:C7)</f>
        <v>0.75470000000000004</v>
      </c>
    </row>
    <row r="6" spans="2:19" x14ac:dyDescent="0.25">
      <c r="B6" t="s">
        <v>3</v>
      </c>
      <c r="C6">
        <v>10</v>
      </c>
      <c r="D6" s="2">
        <f>C6/SUM(C4:C7)</f>
        <v>5.0000000000000001E-4</v>
      </c>
      <c r="G6" s="3" t="s">
        <v>6</v>
      </c>
      <c r="H6">
        <v>840</v>
      </c>
      <c r="I6">
        <f>H6+1</f>
        <v>841</v>
      </c>
      <c r="J6">
        <f>I6+0.5</f>
        <v>841.5</v>
      </c>
      <c r="K6">
        <f>J6+0.25</f>
        <v>841.75</v>
      </c>
      <c r="L6" s="5">
        <f>K6+0.0025</f>
        <v>841.75250000000005</v>
      </c>
      <c r="M6">
        <f t="shared" ref="M6" si="0">L6+5</f>
        <v>846.75250000000005</v>
      </c>
      <c r="N6" s="6"/>
      <c r="O6" s="6"/>
      <c r="P6" s="6"/>
      <c r="Q6" s="6"/>
      <c r="R6" s="6"/>
      <c r="S6" s="6"/>
    </row>
    <row r="7" spans="2:19" x14ac:dyDescent="0.25">
      <c r="B7" t="s">
        <v>20</v>
      </c>
      <c r="C7">
        <v>256</v>
      </c>
      <c r="D7" s="2">
        <f>C7/SUM(C4:C7)</f>
        <v>1.2800000000000001E-2</v>
      </c>
      <c r="G7" t="s">
        <v>1</v>
      </c>
      <c r="H7">
        <f>H$6*$D$4</f>
        <v>194.88000000000002</v>
      </c>
      <c r="I7">
        <f>I$6*$D$4</f>
        <v>195.11200000000002</v>
      </c>
      <c r="J7">
        <f t="shared" ref="I7:M7" si="1">J$6*$D$4</f>
        <v>195.22800000000001</v>
      </c>
      <c r="K7">
        <f t="shared" si="1"/>
        <v>195.286</v>
      </c>
      <c r="L7" s="5">
        <f t="shared" si="1"/>
        <v>195.28658000000001</v>
      </c>
      <c r="M7">
        <f t="shared" si="1"/>
        <v>196.44658000000001</v>
      </c>
      <c r="N7" s="6"/>
      <c r="O7" s="6"/>
      <c r="P7" s="6"/>
      <c r="Q7" s="6"/>
      <c r="R7" s="6"/>
      <c r="S7" s="6"/>
    </row>
    <row r="8" spans="2:19" x14ac:dyDescent="0.25">
      <c r="D8" s="2"/>
      <c r="G8" t="s">
        <v>2</v>
      </c>
      <c r="H8">
        <f t="shared" ref="H8:M8" si="2">H$6*$D$5</f>
        <v>633.94799999999998</v>
      </c>
      <c r="I8">
        <f>I$6*$D$5</f>
        <v>634.70270000000005</v>
      </c>
      <c r="J8">
        <f t="shared" si="2"/>
        <v>635.08005000000003</v>
      </c>
      <c r="K8">
        <f t="shared" si="2"/>
        <v>635.26872500000002</v>
      </c>
      <c r="L8" s="5">
        <f t="shared" si="2"/>
        <v>635.27061175000006</v>
      </c>
      <c r="M8">
        <f t="shared" si="2"/>
        <v>639.04411175000007</v>
      </c>
      <c r="N8" s="6"/>
      <c r="O8" s="6"/>
      <c r="P8" s="6"/>
      <c r="Q8" s="6"/>
      <c r="R8" s="6"/>
      <c r="S8" s="6"/>
    </row>
    <row r="9" spans="2:19" x14ac:dyDescent="0.25">
      <c r="B9" t="s">
        <v>11</v>
      </c>
      <c r="C9">
        <v>1600</v>
      </c>
      <c r="G9" t="s">
        <v>3</v>
      </c>
      <c r="H9">
        <f t="shared" ref="H9:M10" si="3">H$6*$D$6</f>
        <v>0.42</v>
      </c>
      <c r="I9">
        <f t="shared" si="3"/>
        <v>0.42049999999999998</v>
      </c>
      <c r="J9">
        <f t="shared" si="3"/>
        <v>0.42075000000000001</v>
      </c>
      <c r="K9">
        <f t="shared" si="3"/>
        <v>0.420875</v>
      </c>
      <c r="L9" s="5">
        <f t="shared" si="3"/>
        <v>0.42087625000000006</v>
      </c>
      <c r="M9">
        <f t="shared" si="3"/>
        <v>0.42337625000000001</v>
      </c>
      <c r="N9" s="6"/>
      <c r="O9" s="6"/>
      <c r="P9" s="6"/>
      <c r="Q9" s="6"/>
      <c r="R9" s="6"/>
      <c r="S9" s="6"/>
    </row>
    <row r="10" spans="2:19" x14ac:dyDescent="0.25">
      <c r="C10" t="s">
        <v>12</v>
      </c>
      <c r="D10" t="s">
        <v>13</v>
      </c>
      <c r="G10" t="s">
        <v>20</v>
      </c>
      <c r="H10">
        <f>H6*$D$7</f>
        <v>10.752000000000001</v>
      </c>
      <c r="I10">
        <f t="shared" ref="I10:M10" si="4">I6*$D$7</f>
        <v>10.764800000000001</v>
      </c>
      <c r="J10">
        <f t="shared" si="4"/>
        <v>10.7712</v>
      </c>
      <c r="K10">
        <f t="shared" si="4"/>
        <v>10.7744</v>
      </c>
      <c r="L10" s="5">
        <f t="shared" si="4"/>
        <v>10.774432000000001</v>
      </c>
      <c r="M10">
        <f t="shared" si="4"/>
        <v>10.838432000000001</v>
      </c>
      <c r="N10" s="6"/>
      <c r="O10" s="6"/>
      <c r="P10" s="6"/>
      <c r="Q10" s="6"/>
      <c r="R10" s="6"/>
      <c r="S10" s="6"/>
    </row>
    <row r="11" spans="2:19" x14ac:dyDescent="0.25">
      <c r="B11" t="s">
        <v>1</v>
      </c>
      <c r="C11">
        <v>20.95</v>
      </c>
      <c r="D11" s="4">
        <f>((C9*(C11/100))/24.4)*32</f>
        <v>439.60655737704917</v>
      </c>
      <c r="L11" s="5"/>
      <c r="N11" s="6"/>
      <c r="O11" s="6"/>
      <c r="P11" s="6"/>
      <c r="Q11" s="6"/>
      <c r="R11" s="6"/>
      <c r="S11" s="6"/>
    </row>
    <row r="12" spans="2:19" x14ac:dyDescent="0.25">
      <c r="B12" t="s">
        <v>2</v>
      </c>
      <c r="C12">
        <f>100-(C11+C13)</f>
        <v>79.02</v>
      </c>
      <c r="D12" s="4">
        <f>((C9*(C12/100))/24.4)*28</f>
        <v>1450.8590163934427</v>
      </c>
      <c r="G12" t="s">
        <v>22</v>
      </c>
      <c r="H12">
        <f>0.01*H6</f>
        <v>8.4</v>
      </c>
      <c r="I12">
        <f>0.01*I6</f>
        <v>8.41</v>
      </c>
      <c r="J12">
        <f>0.01*J6</f>
        <v>8.4150000000000009</v>
      </c>
      <c r="K12">
        <f>0.01*K6</f>
        <v>8.4175000000000004</v>
      </c>
      <c r="L12" s="5">
        <f>0.01*L6</f>
        <v>8.4175250000000013</v>
      </c>
      <c r="M12">
        <f>0.01*M6</f>
        <v>8.4675250000000002</v>
      </c>
      <c r="N12" s="6"/>
      <c r="O12" s="6"/>
      <c r="P12" s="6"/>
      <c r="Q12" s="6"/>
      <c r="R12" s="6"/>
      <c r="S12" s="6"/>
    </row>
    <row r="13" spans="2:19" x14ac:dyDescent="0.25">
      <c r="B13" t="s">
        <v>3</v>
      </c>
      <c r="C13">
        <v>0.03</v>
      </c>
      <c r="D13" s="4">
        <f>((C9*(C13/100))/24.4)*44</f>
        <v>0.8655737704918034</v>
      </c>
      <c r="H13">
        <f>0.01*H7</f>
        <v>1.9488000000000003</v>
      </c>
      <c r="I13">
        <f>0.01*I7</f>
        <v>1.9511200000000002</v>
      </c>
      <c r="J13">
        <f>0.01*J7</f>
        <v>1.9522800000000002</v>
      </c>
      <c r="K13">
        <f>0.01*K7</f>
        <v>1.95286</v>
      </c>
      <c r="L13" s="5">
        <f>0.01*L7</f>
        <v>1.9528658000000001</v>
      </c>
      <c r="M13">
        <f>0.01*M7</f>
        <v>1.9644658000000002</v>
      </c>
      <c r="N13" s="6"/>
      <c r="O13" s="6"/>
      <c r="P13" s="6"/>
      <c r="Q13" s="6"/>
      <c r="R13" s="6"/>
      <c r="S13" s="6"/>
    </row>
    <row r="14" spans="2:19" x14ac:dyDescent="0.25">
      <c r="D14" s="4"/>
      <c r="H14">
        <f>0.01*H8</f>
        <v>6.33948</v>
      </c>
      <c r="I14">
        <f>0.01*I8</f>
        <v>6.3470270000000006</v>
      </c>
      <c r="J14">
        <f>0.01*J8</f>
        <v>6.3508005000000001</v>
      </c>
      <c r="K14">
        <f>0.01*K8</f>
        <v>6.3526872500000007</v>
      </c>
      <c r="L14" s="5">
        <f>0.01*L8</f>
        <v>6.3527061175000004</v>
      </c>
      <c r="M14">
        <f>0.01*M8</f>
        <v>6.3904411175000009</v>
      </c>
      <c r="N14" s="6"/>
      <c r="O14" s="6"/>
      <c r="P14" s="6"/>
      <c r="Q14" s="6"/>
      <c r="R14" s="6"/>
      <c r="S14" s="6"/>
    </row>
    <row r="15" spans="2:19" x14ac:dyDescent="0.25">
      <c r="H15">
        <f>0.01*H9</f>
        <v>4.1999999999999997E-3</v>
      </c>
      <c r="I15">
        <f>0.01*I9</f>
        <v>4.2049999999999995E-3</v>
      </c>
      <c r="J15">
        <f>0.01*J9</f>
        <v>4.2075000000000003E-3</v>
      </c>
      <c r="K15">
        <f>0.01*K9</f>
        <v>4.2087499999999998E-3</v>
      </c>
      <c r="L15" s="5">
        <f>0.01*L9</f>
        <v>4.208762500000001E-3</v>
      </c>
      <c r="M15">
        <f>0.01*M9</f>
        <v>4.2337625E-3</v>
      </c>
      <c r="N15" s="6"/>
      <c r="O15" s="6"/>
      <c r="P15" s="6"/>
      <c r="Q15" s="6"/>
      <c r="R15" s="6"/>
      <c r="S15" s="6"/>
    </row>
    <row r="16" spans="2:19" x14ac:dyDescent="0.25">
      <c r="B16" t="s">
        <v>16</v>
      </c>
      <c r="C16">
        <v>10</v>
      </c>
      <c r="D16" t="s">
        <v>14</v>
      </c>
      <c r="H16">
        <f>0.01*H10</f>
        <v>0.10752</v>
      </c>
      <c r="I16">
        <f t="shared" ref="I16:M16" si="5">0.01*I10</f>
        <v>0.10764800000000001</v>
      </c>
      <c r="J16">
        <f t="shared" si="5"/>
        <v>0.107712</v>
      </c>
      <c r="K16">
        <f t="shared" si="5"/>
        <v>0.10774400000000001</v>
      </c>
      <c r="L16" s="5">
        <f t="shared" si="5"/>
        <v>0.10774432</v>
      </c>
      <c r="M16">
        <f t="shared" si="5"/>
        <v>0.10838432000000001</v>
      </c>
      <c r="N16" s="6"/>
      <c r="O16" s="6"/>
      <c r="P16" s="6"/>
      <c r="Q16" s="6"/>
      <c r="R16" s="6"/>
      <c r="S16" s="6"/>
    </row>
    <row r="17" spans="2:19" x14ac:dyDescent="0.25">
      <c r="L17" s="5"/>
      <c r="N17" s="6"/>
      <c r="O17" s="6"/>
      <c r="P17" s="6"/>
      <c r="Q17" s="6"/>
      <c r="R17" s="6"/>
      <c r="S17" s="6"/>
    </row>
    <row r="18" spans="2:19" x14ac:dyDescent="0.25">
      <c r="G18" t="s">
        <v>8</v>
      </c>
      <c r="L18" s="5"/>
      <c r="N18" s="6"/>
      <c r="O18" s="6"/>
      <c r="P18" s="6"/>
      <c r="Q18" s="6"/>
      <c r="R18" s="6"/>
      <c r="S18" s="6"/>
    </row>
    <row r="19" spans="2:19" x14ac:dyDescent="0.25">
      <c r="G19" t="s">
        <v>7</v>
      </c>
      <c r="H19">
        <f>H9-H15</f>
        <v>0.4158</v>
      </c>
      <c r="I19">
        <f>I9-I15</f>
        <v>0.41629499999999997</v>
      </c>
      <c r="J19">
        <f>J9-J15</f>
        <v>0.41654250000000004</v>
      </c>
      <c r="K19">
        <f>K9-K15</f>
        <v>0.41666625000000002</v>
      </c>
      <c r="L19" s="5">
        <f>L9-L15</f>
        <v>0.41666748750000004</v>
      </c>
      <c r="M19">
        <f>M9-M15</f>
        <v>0.41914248749999999</v>
      </c>
      <c r="N19" s="6"/>
      <c r="O19" s="6"/>
      <c r="P19" s="6"/>
      <c r="Q19" s="6"/>
      <c r="R19" s="6"/>
      <c r="S19" s="6"/>
    </row>
    <row r="20" spans="2:19" x14ac:dyDescent="0.25">
      <c r="L20" s="5"/>
      <c r="N20" s="6"/>
      <c r="O20" s="6"/>
      <c r="P20" s="6"/>
      <c r="Q20" s="6"/>
      <c r="R20" s="6"/>
      <c r="S20" s="6"/>
    </row>
    <row r="21" spans="2:19" x14ac:dyDescent="0.25">
      <c r="B21" t="s">
        <v>4</v>
      </c>
      <c r="G21" t="s">
        <v>9</v>
      </c>
      <c r="H21">
        <f>H6-(H12+H19)</f>
        <v>831.18420000000003</v>
      </c>
      <c r="I21">
        <f>I6-(I12+I19)</f>
        <v>832.17370500000004</v>
      </c>
      <c r="J21">
        <f>J6-(J12+J19)</f>
        <v>832.66845750000005</v>
      </c>
      <c r="K21">
        <f>K6-(K12+K19)</f>
        <v>832.91583375000005</v>
      </c>
      <c r="L21" s="5">
        <f>L6-(L12+L19)</f>
        <v>832.91830751250006</v>
      </c>
      <c r="M21">
        <f>M6-(M12+M19)</f>
        <v>837.86583251250011</v>
      </c>
      <c r="N21" s="6"/>
      <c r="O21" s="6"/>
    </row>
    <row r="22" spans="2:19" x14ac:dyDescent="0.25">
      <c r="B22" t="s">
        <v>21</v>
      </c>
      <c r="L22" s="5"/>
      <c r="N22" s="6"/>
    </row>
    <row r="23" spans="2:19" ht="15.75" thickBot="1" x14ac:dyDescent="0.3"/>
    <row r="24" spans="2:19" ht="45" x14ac:dyDescent="0.25">
      <c r="H24" s="17"/>
      <c r="I24" s="18" t="s">
        <v>6</v>
      </c>
      <c r="J24" s="19" t="s">
        <v>9</v>
      </c>
      <c r="K24" s="20" t="s">
        <v>18</v>
      </c>
    </row>
    <row r="25" spans="2:19" x14ac:dyDescent="0.25">
      <c r="H25" s="9" t="s">
        <v>1</v>
      </c>
      <c r="I25" s="10">
        <f>L7</f>
        <v>195.28658000000001</v>
      </c>
      <c r="J25" s="11">
        <f>I25</f>
        <v>195.28658000000001</v>
      </c>
      <c r="K25" s="12">
        <v>0</v>
      </c>
    </row>
    <row r="26" spans="2:19" x14ac:dyDescent="0.25">
      <c r="H26" s="9" t="s">
        <v>2</v>
      </c>
      <c r="I26" s="10">
        <f>L8</f>
        <v>635.27061175000006</v>
      </c>
      <c r="J26" s="13">
        <f>I26</f>
        <v>635.27061175000006</v>
      </c>
      <c r="K26" s="12">
        <v>0</v>
      </c>
    </row>
    <row r="27" spans="2:19" x14ac:dyDescent="0.25">
      <c r="H27" s="9" t="s">
        <v>3</v>
      </c>
      <c r="I27" s="10">
        <f>L9</f>
        <v>0.42087625000000006</v>
      </c>
      <c r="J27" s="13">
        <f>I27-K27</f>
        <v>4.2087625000000184E-3</v>
      </c>
      <c r="K27" s="12">
        <f>L19</f>
        <v>0.41666748750000004</v>
      </c>
    </row>
    <row r="28" spans="2:19" x14ac:dyDescent="0.25">
      <c r="H28" s="9" t="s">
        <v>20</v>
      </c>
      <c r="I28" s="14">
        <f>L10</f>
        <v>10.774432000000001</v>
      </c>
      <c r="J28" s="14">
        <f>I28</f>
        <v>10.774432000000001</v>
      </c>
      <c r="K28" s="12">
        <v>0</v>
      </c>
    </row>
    <row r="29" spans="2:19" ht="15.75" thickBot="1" x14ac:dyDescent="0.3">
      <c r="H29" s="16" t="s">
        <v>19</v>
      </c>
      <c r="I29" s="21">
        <f>SUM(I25:I28)</f>
        <v>841.75250000000017</v>
      </c>
      <c r="J29" s="15">
        <f>SUM(J25:J28)</f>
        <v>841.33583251250013</v>
      </c>
      <c r="K29" s="22">
        <f>I29-J29</f>
        <v>0.41666748750003535</v>
      </c>
    </row>
    <row r="31" spans="2:19" x14ac:dyDescent="0.25">
      <c r="D31" s="3"/>
      <c r="I31" s="7"/>
    </row>
    <row r="32" spans="2:19" x14ac:dyDescent="0.25">
      <c r="B32" s="3"/>
      <c r="C32" s="3"/>
      <c r="D32" s="3"/>
      <c r="J32" s="7"/>
    </row>
    <row r="33" spans="2:4" x14ac:dyDescent="0.25">
      <c r="B33" s="3"/>
      <c r="C33" s="3"/>
      <c r="D33" s="2"/>
    </row>
    <row r="34" spans="2:4" x14ac:dyDescent="0.25">
      <c r="C34" s="1"/>
      <c r="D34" s="2"/>
    </row>
    <row r="35" spans="2:4" x14ac:dyDescent="0.25">
      <c r="C35" s="1"/>
      <c r="D3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 Scott</dc:creator>
  <cp:lastModifiedBy>CLARK Scott</cp:lastModifiedBy>
  <dcterms:created xsi:type="dcterms:W3CDTF">2012-01-29T16:21:49Z</dcterms:created>
  <dcterms:modified xsi:type="dcterms:W3CDTF">2012-02-24T11:36:53Z</dcterms:modified>
</cp:coreProperties>
</file>